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108\Desktop\HP用\"/>
    </mc:Choice>
  </mc:AlternateContent>
  <bookViews>
    <workbookView xWindow="0" yWindow="0" windowWidth="20490" windowHeight="7770"/>
  </bookViews>
  <sheets>
    <sheet name="年度途中40歳" sheetId="1" r:id="rId1"/>
    <sheet name="割引率" sheetId="3" r:id="rId2"/>
  </sheets>
  <definedNames>
    <definedName name="_xlnm._FilterDatabase" localSheetId="0" hidden="1">年度途中40歳!$B$4:$C$5</definedName>
    <definedName name="_xlnm.Print_Area" localSheetId="0">年度途中40歳!$B$1:$F$31</definedName>
  </definedNames>
  <calcPr calcId="162913"/>
</workbook>
</file>

<file path=xl/calcChain.xml><?xml version="1.0" encoding="utf-8"?>
<calcChain xmlns="http://schemas.openxmlformats.org/spreadsheetml/2006/main">
  <c r="C9" i="1" l="1"/>
  <c r="C14" i="1" l="1"/>
  <c r="C12" i="1" l="1"/>
  <c r="C10" i="1"/>
  <c r="C11" i="1" s="1"/>
  <c r="C16" i="1" l="1"/>
  <c r="C15" i="1"/>
  <c r="C17" i="1" s="1"/>
  <c r="C33" i="1" s="1"/>
  <c r="C13" i="1"/>
  <c r="C34" i="1"/>
  <c r="C27" i="1"/>
  <c r="C29" i="1" s="1"/>
  <c r="C37" i="1" l="1"/>
  <c r="C36" i="1" l="1"/>
  <c r="E31" i="1" s="1"/>
  <c r="C20" i="1"/>
  <c r="C22" i="1" l="1"/>
  <c r="C21" i="1"/>
  <c r="C28" i="1"/>
  <c r="C30" i="1" s="1"/>
  <c r="C31" i="1" s="1"/>
  <c r="C35" i="1"/>
  <c r="E24" i="1" s="1"/>
  <c r="C23" i="1" l="1"/>
  <c r="C24" i="1" s="1"/>
</calcChain>
</file>

<file path=xl/sharedStrings.xml><?xml version="1.0" encoding="utf-8"?>
<sst xmlns="http://schemas.openxmlformats.org/spreadsheetml/2006/main" count="41" uniqueCount="38">
  <si>
    <t>短期掛金</t>
    <rPh sb="0" eb="2">
      <t>タンキ</t>
    </rPh>
    <rPh sb="2" eb="4">
      <t>カケキン</t>
    </rPh>
    <phoneticPr fontId="2"/>
  </si>
  <si>
    <t>介護掛金</t>
    <rPh sb="0" eb="2">
      <t>カイゴ</t>
    </rPh>
    <rPh sb="2" eb="4">
      <t>カケキン</t>
    </rPh>
    <phoneticPr fontId="2"/>
  </si>
  <si>
    <t>納入額</t>
    <rPh sb="0" eb="2">
      <t>ノウニュウ</t>
    </rPh>
    <rPh sb="2" eb="3">
      <t>ガク</t>
    </rPh>
    <phoneticPr fontId="2"/>
  </si>
  <si>
    <t>割引率（1年短期）</t>
    <rPh sb="0" eb="3">
      <t>ワリビキリツ</t>
    </rPh>
    <rPh sb="4" eb="6">
      <t>１ネン</t>
    </rPh>
    <rPh sb="6" eb="8">
      <t>タンキ</t>
    </rPh>
    <phoneticPr fontId="2"/>
  </si>
  <si>
    <t>割引率（1年介護）</t>
    <rPh sb="0" eb="3">
      <t>ワリビキリツ</t>
    </rPh>
    <rPh sb="4" eb="6">
      <t>１ネン</t>
    </rPh>
    <rPh sb="6" eb="8">
      <t>カイゴ</t>
    </rPh>
    <phoneticPr fontId="2"/>
  </si>
  <si>
    <t>短期掛金（1年）</t>
    <rPh sb="0" eb="2">
      <t>タンキ</t>
    </rPh>
    <rPh sb="2" eb="4">
      <t>カケキン</t>
    </rPh>
    <rPh sb="5" eb="7">
      <t>１ネン</t>
    </rPh>
    <phoneticPr fontId="2"/>
  </si>
  <si>
    <t>介護掛金（1年）</t>
    <rPh sb="0" eb="2">
      <t>カイゴ</t>
    </rPh>
    <rPh sb="2" eb="4">
      <t>カケキン</t>
    </rPh>
    <rPh sb="5" eb="7">
      <t>１ネン</t>
    </rPh>
    <phoneticPr fontId="2"/>
  </si>
  <si>
    <t>納入額（1年）</t>
    <rPh sb="0" eb="2">
      <t>ノウニュウ</t>
    </rPh>
    <rPh sb="2" eb="3">
      <t>ガク</t>
    </rPh>
    <rPh sb="4" eb="6">
      <t>１ネン</t>
    </rPh>
    <phoneticPr fontId="2"/>
  </si>
  <si>
    <t>割引率（半年短期）</t>
    <rPh sb="0" eb="3">
      <t>ワリビキリツ</t>
    </rPh>
    <rPh sb="4" eb="5">
      <t>ハン</t>
    </rPh>
    <rPh sb="5" eb="6">
      <t>１ネン</t>
    </rPh>
    <rPh sb="6" eb="8">
      <t>タンキ</t>
    </rPh>
    <phoneticPr fontId="2"/>
  </si>
  <si>
    <t>割引率（半年介護）</t>
    <rPh sb="0" eb="3">
      <t>ワリビキリツ</t>
    </rPh>
    <rPh sb="4" eb="5">
      <t>ハン</t>
    </rPh>
    <rPh sb="5" eb="6">
      <t>１ネン</t>
    </rPh>
    <rPh sb="6" eb="8">
      <t>カイゴ</t>
    </rPh>
    <phoneticPr fontId="2"/>
  </si>
  <si>
    <t>短期掛金（半年）</t>
    <rPh sb="0" eb="2">
      <t>タンキ</t>
    </rPh>
    <rPh sb="2" eb="4">
      <t>カケキン</t>
    </rPh>
    <rPh sb="5" eb="7">
      <t>ハントシ</t>
    </rPh>
    <phoneticPr fontId="2"/>
  </si>
  <si>
    <t>介護掛金（半年）</t>
    <rPh sb="0" eb="2">
      <t>カイゴ</t>
    </rPh>
    <rPh sb="2" eb="4">
      <t>カケキン</t>
    </rPh>
    <rPh sb="5" eb="7">
      <t>ハントシ</t>
    </rPh>
    <phoneticPr fontId="2"/>
  </si>
  <si>
    <t>納入額（半年）</t>
    <rPh sb="0" eb="2">
      <t>ノウニュウ</t>
    </rPh>
    <rPh sb="2" eb="3">
      <t>ガク</t>
    </rPh>
    <rPh sb="4" eb="5">
      <t>ハン</t>
    </rPh>
    <rPh sb="5" eb="6">
      <t>１ネン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</si>
  <si>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</si>
  <si>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生年月日</t>
    <rPh sb="0" eb="2">
      <t>セイネン</t>
    </rPh>
    <rPh sb="2" eb="4">
      <t>ガッピ</t>
    </rPh>
    <phoneticPr fontId="2"/>
  </si>
  <si>
    <t>資格取得年月日</t>
    <rPh sb="0" eb="2">
      <t>シカク</t>
    </rPh>
    <rPh sb="2" eb="4">
      <t>シュトク</t>
    </rPh>
    <rPh sb="4" eb="7">
      <t>ネンガッピ</t>
    </rPh>
    <phoneticPr fontId="2"/>
  </si>
  <si>
    <t>取得月の月末</t>
    <rPh sb="0" eb="2">
      <t>シュトク</t>
    </rPh>
    <rPh sb="2" eb="3">
      <t>ツキ</t>
    </rPh>
    <rPh sb="4" eb="6">
      <t>ゲツマツ</t>
    </rPh>
    <phoneticPr fontId="2"/>
  </si>
  <si>
    <t>取得月の月末
時点の年齢</t>
    <rPh sb="0" eb="2">
      <t>シュトク</t>
    </rPh>
    <rPh sb="2" eb="3">
      <t>ツキ</t>
    </rPh>
    <rPh sb="4" eb="6">
      <t>ゲツマツ</t>
    </rPh>
    <rPh sb="7" eb="9">
      <t>ジテン</t>
    </rPh>
    <rPh sb="10" eb="12">
      <t>ネンレイ</t>
    </rPh>
    <phoneticPr fontId="2"/>
  </si>
  <si>
    <t>取得月</t>
    <rPh sb="0" eb="2">
      <t>シュトク</t>
    </rPh>
    <rPh sb="2" eb="3">
      <t>ツキ</t>
    </rPh>
    <phoneticPr fontId="2"/>
  </si>
  <si>
    <t>介護開始月</t>
    <rPh sb="0" eb="2">
      <t>カイゴ</t>
    </rPh>
    <rPh sb="2" eb="4">
      <t>カイシ</t>
    </rPh>
    <rPh sb="4" eb="5">
      <t>ツキ</t>
    </rPh>
    <phoneticPr fontId="2"/>
  </si>
  <si>
    <t>介護途中取得</t>
    <rPh sb="0" eb="2">
      <t>カイゴ</t>
    </rPh>
    <rPh sb="2" eb="4">
      <t>トチュウ</t>
    </rPh>
    <rPh sb="4" eb="6">
      <t>シュトク</t>
    </rPh>
    <phoneticPr fontId="2"/>
  </si>
  <si>
    <t>2か月分</t>
    <rPh sb="2" eb="3">
      <t>ゲツ</t>
    </rPh>
    <rPh sb="3" eb="4">
      <t>ブン</t>
    </rPh>
    <phoneticPr fontId="2"/>
  </si>
  <si>
    <t>短期半年分
（比較用）</t>
    <rPh sb="0" eb="2">
      <t>タンキ</t>
    </rPh>
    <rPh sb="2" eb="4">
      <t>ハントシ</t>
    </rPh>
    <rPh sb="4" eb="5">
      <t>ブン</t>
    </rPh>
    <rPh sb="7" eb="9">
      <t>ヒカク</t>
    </rPh>
    <rPh sb="9" eb="10">
      <t>ヨウ</t>
    </rPh>
    <phoneticPr fontId="2"/>
  </si>
  <si>
    <t>介護半年分
（比較用）</t>
    <rPh sb="0" eb="2">
      <t>カイゴ</t>
    </rPh>
    <rPh sb="2" eb="4">
      <t>ハントシ</t>
    </rPh>
    <rPh sb="4" eb="5">
      <t>ブン</t>
    </rPh>
    <rPh sb="7" eb="9">
      <t>ヒカク</t>
    </rPh>
    <rPh sb="9" eb="10">
      <t>ヨウ</t>
    </rPh>
    <phoneticPr fontId="2"/>
  </si>
  <si>
    <t>短期1年分
（比較用）</t>
    <rPh sb="0" eb="2">
      <t>タンキ</t>
    </rPh>
    <rPh sb="3" eb="5">
      <t>ネンブン</t>
    </rPh>
    <rPh sb="7" eb="9">
      <t>ヒカク</t>
    </rPh>
    <rPh sb="9" eb="10">
      <t>ヨウ</t>
    </rPh>
    <phoneticPr fontId="2"/>
  </si>
  <si>
    <t>介護1年分
（比較用）</t>
    <rPh sb="0" eb="2">
      <t>カイゴ</t>
    </rPh>
    <rPh sb="3" eb="5">
      <t>ネンブン</t>
    </rPh>
    <rPh sb="7" eb="9">
      <t>ヒカク</t>
    </rPh>
    <rPh sb="9" eb="10">
      <t>ヨウ</t>
    </rPh>
    <phoneticPr fontId="2"/>
  </si>
  <si>
    <t>介護途中喪失</t>
    <rPh sb="0" eb="2">
      <t>カイゴ</t>
    </rPh>
    <rPh sb="2" eb="4">
      <t>トチュウ</t>
    </rPh>
    <rPh sb="4" eb="6">
      <t>ソウシツ</t>
    </rPh>
    <phoneticPr fontId="2"/>
  </si>
  <si>
    <t>毎月納付</t>
    <rPh sb="0" eb="2">
      <t>マイツキ</t>
    </rPh>
    <rPh sb="2" eb="4">
      <t>ノウフ</t>
    </rPh>
    <phoneticPr fontId="2"/>
  </si>
  <si>
    <t>※毎月納付した場合の額（参考）</t>
    <rPh sb="1" eb="3">
      <t>マイツキ</t>
    </rPh>
    <rPh sb="3" eb="5">
      <t>ノウフ</t>
    </rPh>
    <rPh sb="7" eb="9">
      <t>バアイ</t>
    </rPh>
    <rPh sb="10" eb="11">
      <t>ガク</t>
    </rPh>
    <rPh sb="12" eb="14">
      <t>サンコウ</t>
    </rPh>
    <phoneticPr fontId="2"/>
  </si>
  <si>
    <t>入力箇所</t>
    <rPh sb="0" eb="2">
      <t>ニュウリョク</t>
    </rPh>
    <rPh sb="2" eb="4">
      <t>カショ</t>
    </rPh>
    <phoneticPr fontId="2"/>
  </si>
  <si>
    <t>※退職日の翌日を入力</t>
    <rPh sb="1" eb="3">
      <t>タイショク</t>
    </rPh>
    <rPh sb="3" eb="4">
      <t>ヒ</t>
    </rPh>
    <rPh sb="5" eb="7">
      <t>ヨクジツ</t>
    </rPh>
    <rPh sb="8" eb="10">
      <t>ニュウリョク</t>
    </rPh>
    <phoneticPr fontId="2"/>
  </si>
  <si>
    <t>※退職時の標準報酬月額を入力
　380,000円以上の場合は380,000</t>
    <rPh sb="1" eb="3">
      <t>タイショク</t>
    </rPh>
    <rPh sb="3" eb="4">
      <t>ジ</t>
    </rPh>
    <rPh sb="5" eb="7">
      <t>ヒョウジュン</t>
    </rPh>
    <rPh sb="7" eb="9">
      <t>ホウシュウ</t>
    </rPh>
    <rPh sb="9" eb="11">
      <t>ゲツガク</t>
    </rPh>
    <rPh sb="12" eb="14">
      <t>ニュウリョク</t>
    </rPh>
    <rPh sb="23" eb="24">
      <t>エン</t>
    </rPh>
    <rPh sb="24" eb="26">
      <t>イジョウ</t>
    </rPh>
    <rPh sb="27" eb="29">
      <t>バアイ</t>
    </rPh>
    <phoneticPr fontId="2"/>
  </si>
  <si>
    <t>半年分納付</t>
    <rPh sb="0" eb="2">
      <t>ハントシ</t>
    </rPh>
    <rPh sb="2" eb="3">
      <t>ブン</t>
    </rPh>
    <rPh sb="3" eb="5">
      <t>ノウフ</t>
    </rPh>
    <phoneticPr fontId="2"/>
  </si>
  <si>
    <t>1年分納付</t>
    <rPh sb="1" eb="3">
      <t>ネンブン</t>
    </rPh>
    <rPh sb="2" eb="3">
      <t>ブン</t>
    </rPh>
    <rPh sb="3" eb="5">
      <t>ノウフ</t>
    </rPh>
    <phoneticPr fontId="2"/>
  </si>
  <si>
    <t>※資格取得年月日が8月から3月の方は使用しません。</t>
    <rPh sb="1" eb="3">
      <t>シカク</t>
    </rPh>
    <rPh sb="3" eb="5">
      <t>シュトク</t>
    </rPh>
    <rPh sb="5" eb="8">
      <t>ネンガッピ</t>
    </rPh>
    <rPh sb="10" eb="11">
      <t>ガツ</t>
    </rPh>
    <rPh sb="14" eb="15">
      <t>ガツ</t>
    </rPh>
    <rPh sb="16" eb="17">
      <t>カタ</t>
    </rPh>
    <rPh sb="18" eb="20">
      <t>シヨウ</t>
    </rPh>
    <phoneticPr fontId="2"/>
  </si>
  <si>
    <t>この試算表は、昭和59年5月2日から昭和60年4月1日生まれまでの方が使用できます。</t>
    <rPh sb="2" eb="4">
      <t>シサン</t>
    </rPh>
    <rPh sb="4" eb="5">
      <t>ヒョウ</t>
    </rPh>
    <rPh sb="7" eb="9">
      <t>ショウワ</t>
    </rPh>
    <rPh sb="11" eb="12">
      <t>ネン</t>
    </rPh>
    <rPh sb="13" eb="14">
      <t>ガツ</t>
    </rPh>
    <rPh sb="15" eb="16">
      <t>ニチ</t>
    </rPh>
    <rPh sb="18" eb="20">
      <t>ショウワ</t>
    </rPh>
    <rPh sb="22" eb="23">
      <t>ネン</t>
    </rPh>
    <rPh sb="24" eb="25">
      <t>ガツ</t>
    </rPh>
    <rPh sb="26" eb="27">
      <t>ニチ</t>
    </rPh>
    <rPh sb="27" eb="28">
      <t>ウ</t>
    </rPh>
    <rPh sb="33" eb="34">
      <t>カタ</t>
    </rPh>
    <rPh sb="35" eb="37">
      <t>シヨウ</t>
    </rPh>
    <phoneticPr fontId="2"/>
  </si>
  <si>
    <t>誕生月（１日生まれは前月）を入力
※介護喪失月前は、短期掛金のみ納付</t>
    <rPh sb="0" eb="2">
      <t>タンジョウ</t>
    </rPh>
    <rPh sb="2" eb="3">
      <t>ツキ</t>
    </rPh>
    <rPh sb="5" eb="6">
      <t>ヒ</t>
    </rPh>
    <rPh sb="6" eb="7">
      <t>ウ</t>
    </rPh>
    <rPh sb="10" eb="12">
      <t>ゼンゲツ</t>
    </rPh>
    <rPh sb="14" eb="16">
      <t>ニュウリョク</t>
    </rPh>
    <rPh sb="18" eb="20">
      <t>カイゴ</t>
    </rPh>
    <rPh sb="20" eb="22">
      <t>ソウシツ</t>
    </rPh>
    <rPh sb="22" eb="23">
      <t>ツキ</t>
    </rPh>
    <rPh sb="23" eb="24">
      <t>マエ</t>
    </rPh>
    <rPh sb="26" eb="28">
      <t>タンキ</t>
    </rPh>
    <rPh sb="28" eb="30">
      <t>カケキン</t>
    </rPh>
    <rPh sb="32" eb="34">
      <t>ノウフ</t>
    </rPh>
    <phoneticPr fontId="2"/>
  </si>
  <si>
    <t>令和６年度任意継続掛金試算表（年度途中４０歳到達）</t>
    <rPh sb="0" eb="1">
      <t>レイ</t>
    </rPh>
    <rPh sb="1" eb="2">
      <t>ワ</t>
    </rPh>
    <rPh sb="3" eb="5">
      <t>ネンド</t>
    </rPh>
    <rPh sb="5" eb="7">
      <t>ニンイ</t>
    </rPh>
    <rPh sb="7" eb="9">
      <t>ケイゾク</t>
    </rPh>
    <rPh sb="9" eb="11">
      <t>カケキン</t>
    </rPh>
    <rPh sb="11" eb="13">
      <t>シサン</t>
    </rPh>
    <rPh sb="13" eb="14">
      <t>ヒョウ</t>
    </rPh>
    <rPh sb="15" eb="17">
      <t>ネンド</t>
    </rPh>
    <rPh sb="17" eb="19">
      <t>トチュウ</t>
    </rPh>
    <rPh sb="21" eb="22">
      <t>サイ</t>
    </rPh>
    <rPh sb="22" eb="24">
      <t>トウタツ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</si>
</sst>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000"/>
    <numFmt numFmtId="177" formatCode="[$-411]ggge&quot;年&quot;m&quot;月&quot;d&quot;日&quot;;@"/>
    <numFmt numFmtId="178" formatCode="[$-411]ge\.m\.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Fill="1" applyAlignment="1">
      <alignment vertical="center"/>
    </xf>
    <xf numFmtId="0" fontId="3" fillId="0" borderId="0" xfId="0" applyFont="1" applyFill="1"/>
    <xf numFmtId="38" fontId="3" fillId="0" borderId="1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38" fontId="3" fillId="0" borderId="8" xfId="1" applyFont="1" applyFill="1" applyBorder="1" applyAlignment="1">
      <alignment horizontal="center" vertical="center"/>
    </xf>
    <xf numFmtId="178" fontId="3" fillId="0" borderId="9" xfId="1" applyNumberFormat="1" applyFont="1" applyFill="1" applyBorder="1" applyAlignment="1">
      <alignment vertical="center" shrinkToFit="1"/>
    </xf>
    <xf numFmtId="38" fontId="3" fillId="0" borderId="8" xfId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38" fontId="3" fillId="0" borderId="9" xfId="1" applyFont="1" applyFill="1" applyBorder="1" applyAlignment="1">
      <alignment vertical="center" shrinkToFit="1"/>
    </xf>
    <xf numFmtId="38" fontId="5" fillId="0" borderId="11" xfId="1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vertical="center" shrinkToFit="1"/>
    </xf>
    <xf numFmtId="176" fontId="3" fillId="0" borderId="9" xfId="0" applyNumberFormat="1" applyFont="1" applyFill="1" applyBorder="1" applyAlignment="1">
      <alignment vertical="center" shrinkToFit="1"/>
    </xf>
    <xf numFmtId="38" fontId="3" fillId="0" borderId="5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38" fontId="3" fillId="0" borderId="1" xfId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38" fontId="3" fillId="0" borderId="2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3" fillId="2" borderId="13" xfId="0" applyNumberFormat="1" applyFont="1" applyFill="1" applyBorder="1" applyAlignment="1" applyProtection="1">
      <alignment horizontal="center" vertical="center"/>
      <protection locked="0"/>
    </xf>
    <xf numFmtId="177" fontId="3" fillId="2" borderId="14" xfId="0" applyNumberFormat="1" applyFont="1" applyFill="1" applyBorder="1" applyAlignment="1" applyProtection="1">
      <alignment horizontal="center" vertical="center"/>
      <protection locked="0"/>
    </xf>
    <xf numFmtId="38" fontId="3" fillId="2" borderId="15" xfId="1" applyFont="1" applyFill="1" applyBorder="1" applyAlignment="1" applyProtection="1">
      <alignment vertical="center" shrinkToFit="1"/>
      <protection locked="0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22" xfId="0" applyFont="1" applyFill="1" applyBorder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16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17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18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19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20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21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22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23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24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25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26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27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28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29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30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31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32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33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34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35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36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37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38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39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40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41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42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43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44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45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46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47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48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49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50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51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52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53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54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55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56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57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58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59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60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61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62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63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64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65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66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67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68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69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70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71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72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73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74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75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76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77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78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79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80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81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82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83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84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85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86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87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88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89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90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91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92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93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94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95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96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97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98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99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00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01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02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03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04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05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06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07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08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09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10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11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12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13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14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15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16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17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18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19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20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21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22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23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24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25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26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27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28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29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30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31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32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33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34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35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36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37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38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39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40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41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42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43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44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45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46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47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48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49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50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51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52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53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54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55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56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57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58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59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60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61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62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63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64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65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66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67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68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69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70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71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72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73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74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75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76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77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78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79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80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81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82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83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84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85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86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87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88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89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90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91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92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93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94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95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96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97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98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99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00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01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02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03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04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05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06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07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08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09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10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11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12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13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14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15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16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17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18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19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20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21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22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23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24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25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26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27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28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29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30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31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32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33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34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35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36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37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38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39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40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41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42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43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44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45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46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47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48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49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50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51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52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53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54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55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56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57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58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59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60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61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62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63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64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65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66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67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68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69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70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71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72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73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74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75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76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77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78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79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80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81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82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83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84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85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86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87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88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89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90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91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92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93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94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95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96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97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98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99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00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01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02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03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04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05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06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07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08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09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10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11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12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13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14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15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16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17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18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19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20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21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22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23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24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25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26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27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28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29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30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31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32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33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34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35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36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37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38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39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40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41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42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43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44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45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46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47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48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49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50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51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52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53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54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55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56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57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58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59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60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61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62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63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64" name="Text Box 42"/>
        <xdr:cNvSpPr txBox="1">
          <a:spLocks noChangeArrowheads="1"/>
        </xdr:cNvSpPr>
      </xdr:nvSpPr>
      <xdr:spPr bwMode="auto">
        <a:xfrm>
          <a:off x="6229350" y="156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65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66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67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68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69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70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71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72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73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74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75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76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77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78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79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80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81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82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83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84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85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86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87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88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89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90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91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92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93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94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95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96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97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98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99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00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01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02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03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04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05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06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07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08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09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10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11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12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13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14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15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16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17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18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19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20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21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22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23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24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25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26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27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28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29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30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31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32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33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34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35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36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37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38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39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40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41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42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43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44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45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46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47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48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49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50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51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52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53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54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55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56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57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58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59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60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61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62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63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64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65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66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67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68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69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70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71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72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73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74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75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76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77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78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79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80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81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82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83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84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85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86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87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88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89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90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91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92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93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94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95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96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97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98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99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00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01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02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03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04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05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06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07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08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09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10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11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12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13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14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15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16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17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18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19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20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21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22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23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24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25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26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27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28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29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30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31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32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33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34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35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36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37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38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39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40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41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42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43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44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45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46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47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48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49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50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51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52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53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54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55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56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57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58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59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60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61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62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63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64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65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66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67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68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69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70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71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72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73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74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75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76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77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78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79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80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81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82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83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84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85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86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87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88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89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90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91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92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93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94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95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96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97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98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99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00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01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02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03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04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05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06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07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08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09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10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11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12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13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14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15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16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17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18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19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20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21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22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23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24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25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26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27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28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29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30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31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32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33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34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35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36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37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38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39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40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41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42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43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44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45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46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47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48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49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50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51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52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53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54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55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56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57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58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59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60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61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62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63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64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65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66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67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68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69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70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71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72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73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74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75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76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77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78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79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80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81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82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83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84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85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86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87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88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89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90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91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92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93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94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95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96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97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98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99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00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01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02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03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04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05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06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07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08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09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10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11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12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13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14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15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16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17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18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19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20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21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22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23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24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25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26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27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28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29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30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31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32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33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34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35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36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37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38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39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40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41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42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43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44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45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46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47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48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49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50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51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52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53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54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55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56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57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58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59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60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61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62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63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64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65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66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67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68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69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70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71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72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73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74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75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76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77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78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79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80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81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82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83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84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85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86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87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88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89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90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91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92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93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94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95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96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97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98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99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00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01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02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03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04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05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06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07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08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09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10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11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12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13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14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15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16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17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18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19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20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21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22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23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24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25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26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27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28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29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30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31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32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33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34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35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36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37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38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39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40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41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42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43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44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45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46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47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48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49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50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51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52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53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54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55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56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57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58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59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60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61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62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63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64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65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66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67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68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69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70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71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72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73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74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75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76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77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78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79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80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81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82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83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84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85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86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87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88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89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90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91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92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93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94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95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96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97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98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99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00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01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02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03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04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05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06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07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08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09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10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11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12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13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14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15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16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17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18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19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20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21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22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23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24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25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26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27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28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29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30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31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32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33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34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35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36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37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38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39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40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41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42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43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44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45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46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47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48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49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50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51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52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53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54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55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56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57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58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59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60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61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62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63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64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65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66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67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68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69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70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71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72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73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74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75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76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77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78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79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80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81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82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83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84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85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86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87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88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89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90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91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92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93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94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95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96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97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98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99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00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01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02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03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04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05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06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07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08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09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10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11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12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13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14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15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16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17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18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19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20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21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22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23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24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25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26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27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28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29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30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31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32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33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34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35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36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37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38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39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40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41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42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43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44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45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46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47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48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49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50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51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52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53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54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55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56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57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58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59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60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61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62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63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64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65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66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67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68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69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70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71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72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73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74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75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76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77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78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79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80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81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82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83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84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85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86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87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88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89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90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91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92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93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94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95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96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97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98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99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00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01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02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03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04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05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06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07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08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09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10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11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12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13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14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15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16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17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18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19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20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21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22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23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24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25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26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27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28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29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30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31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32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33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34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35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36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37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38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39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40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41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42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43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44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45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46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47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48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49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50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51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52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53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54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55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56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57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58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59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60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61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62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63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64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65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66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67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68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69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70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71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72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73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74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75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76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77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78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79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80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81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82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83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84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85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86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87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88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89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90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91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92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93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94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95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96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97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98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99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00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01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02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03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04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05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06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07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08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09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10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11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12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13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14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15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16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17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18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19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20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21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22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23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24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25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26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27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28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29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30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31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32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33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34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35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36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37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38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39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40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41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42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43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44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45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46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47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48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49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50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51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52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53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54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55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56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57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58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59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60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61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62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63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64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65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66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67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68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69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70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71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72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73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74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75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76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77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78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79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80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81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82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83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84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85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86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87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88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89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90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91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92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93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94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95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96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97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98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99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00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01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02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03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04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05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06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07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08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09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10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11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12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13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14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15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16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17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18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19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20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21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22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23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24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25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26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27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28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29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30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31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32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33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34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35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36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37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38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39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40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41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42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43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44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45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46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47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48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49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50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51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52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53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54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55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56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57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58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59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60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61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62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63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64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65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66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67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68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69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70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71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72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73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74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75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76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77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78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79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80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81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82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83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84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85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86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87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88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89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90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91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92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93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94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95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96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97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98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99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00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01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02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03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04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05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06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07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08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09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10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11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12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13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14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15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16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17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18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19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20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21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22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23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24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25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26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27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28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29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30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31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32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33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34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35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36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37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38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39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40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41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42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43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44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45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46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47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48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49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50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51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52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53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54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55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56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57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58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59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60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61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62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63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64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65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66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67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68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69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70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71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72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73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74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75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76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77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78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79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80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81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82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83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84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85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86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87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88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89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90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91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92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93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94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95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96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97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98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99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00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01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02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03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04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05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06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07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08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09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10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11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12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13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14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15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16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17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18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19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20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21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22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23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24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25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26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27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28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29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30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31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32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33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34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35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36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37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38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39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40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41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42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43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44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45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46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47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48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49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50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51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52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53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54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55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56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57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58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59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60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61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62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63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64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65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66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67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68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69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70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71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72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73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74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75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76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77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78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79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80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81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82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83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84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85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86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87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88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89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90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91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92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93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94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95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96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97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98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99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00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01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02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03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04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05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06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07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08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09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10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11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12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13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14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15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16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17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18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19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20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21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22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23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24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25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26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27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28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29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30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31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32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33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34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35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36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37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38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39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40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41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42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43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44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45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46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47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48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49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50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51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52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53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54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55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56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57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58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59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60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61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62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63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64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65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66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67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68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69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70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71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72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73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74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75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76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77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78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79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80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81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82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83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84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85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86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87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88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89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90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91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92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93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94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95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96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97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98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99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00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01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02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03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04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05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06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07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08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09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10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11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12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13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14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15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16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17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18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19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20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21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22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23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24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25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26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27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28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29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30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31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32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33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34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35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36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37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38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39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40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41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42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43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44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45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46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47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48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49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50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51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52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53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54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55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56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57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58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59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60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61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62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63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64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65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66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67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68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69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70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71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72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73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74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75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76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77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78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79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80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81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82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83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84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85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86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87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88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89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90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91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92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93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94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95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96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97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98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99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00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01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02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03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04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05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06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07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08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09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10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11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12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13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14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15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16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17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18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19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20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21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22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23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24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25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26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27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28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29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30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31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32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33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34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35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36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37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38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39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40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41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42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43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44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45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46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47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48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49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50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51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52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53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54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55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56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57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58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59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60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61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62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63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64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65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66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67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68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69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70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71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72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73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74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75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76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77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78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79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80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81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82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83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84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85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86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87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88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89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90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91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92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93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94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95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96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97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98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99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00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01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02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03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04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05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06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07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08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09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10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11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12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13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14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15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16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17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18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19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20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21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22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23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24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25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26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27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28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29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30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31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32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33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34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35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36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37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38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39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40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41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42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43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44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45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46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47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48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49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50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51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52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53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54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55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56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57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58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59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60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61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62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63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64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65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66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67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68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69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70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71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72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73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74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75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76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77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78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79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80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81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82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83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84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85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86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87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88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89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90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91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92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93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94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95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96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97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98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99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00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01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02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03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04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05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06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07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08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09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10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11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12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13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14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15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16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17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18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19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20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21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22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23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24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25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26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27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28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29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30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31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32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33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34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35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36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37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38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39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40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41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42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43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44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45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46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47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48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49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50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51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52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53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54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55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56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57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58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59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60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61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62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63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64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65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66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67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68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69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70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71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72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73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74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75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76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77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78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79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80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81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82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83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84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85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86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87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88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89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90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91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92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93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94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95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96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97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98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99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00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01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02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03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04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05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06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07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08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09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10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11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12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13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14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15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16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17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18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19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20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21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22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23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24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25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26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27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28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29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30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31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32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33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34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35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36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37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38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39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40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41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42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43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44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45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46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47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48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49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50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51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52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53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54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55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56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57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58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59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60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61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62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63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64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65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66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67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68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69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70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71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72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73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74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75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76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77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78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79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80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81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82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83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84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85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86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87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88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89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90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91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92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93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94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95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96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97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98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99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00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01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02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03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04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05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06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07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08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09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10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11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12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13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14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15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16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17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18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19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20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21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22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23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24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25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26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27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28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29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30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31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32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33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34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35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36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37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38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39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40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41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42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43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44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45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46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47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48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49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50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51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52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53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54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55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56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57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58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59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60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61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62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63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64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65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66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67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68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69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70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71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72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73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74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75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76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77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78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79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80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81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82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83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84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85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86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87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88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89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90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91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92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93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94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95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96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97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98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99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00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01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02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03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04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05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06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07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08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09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10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11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12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13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14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15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16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17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18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19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20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21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22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23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24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25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26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27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28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29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30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31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32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33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34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35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36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37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38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39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40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41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42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43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44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45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46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47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48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49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50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51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52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53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54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55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56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57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58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59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60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61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62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63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64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65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66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67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68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69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70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71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72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73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74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75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76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77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78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79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80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81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82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83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84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85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86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87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88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89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90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91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92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93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94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95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96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97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98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99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00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01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02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03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04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05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06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07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08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09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10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11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12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13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14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15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16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17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18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19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20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21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22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23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24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25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26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27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28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29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30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31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32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33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34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35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36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37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38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39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40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41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42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43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44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45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46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47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48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49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50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51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52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53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54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55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56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57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58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59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60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61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62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63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64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65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66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67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68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69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70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71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72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73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74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75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76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77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78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79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80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81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82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83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84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85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86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87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88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89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90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91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92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93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94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95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96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97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98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99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00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01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02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03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04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05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06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07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08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09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10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11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12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13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14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15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16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17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18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19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20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21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22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23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24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25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26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27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28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29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30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31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32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33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34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35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36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37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38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39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40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41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42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43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44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45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46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47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48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49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50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51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52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53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54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55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56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57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58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59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60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61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62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63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64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65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66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67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68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69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70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71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72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73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74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75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76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77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78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79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80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81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82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83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84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85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86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87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88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89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90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91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92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93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94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95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96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97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98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99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00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01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02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03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04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05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06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07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08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09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10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11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12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13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14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15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16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17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18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19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20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21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22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23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24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25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26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27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28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29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30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31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32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33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34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35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36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37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38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39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40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41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42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43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44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45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46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47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48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49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50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51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52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53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54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55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56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57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58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59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60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61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62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63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64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65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66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67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68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69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70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71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72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73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74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75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76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77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78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79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80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81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82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83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84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85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86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87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88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89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90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91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92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93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94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95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96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97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98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99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00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01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02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03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04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05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06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07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08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09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10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11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12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13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14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15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16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17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18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19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20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21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22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23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24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25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26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27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28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29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30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31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32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33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34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35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36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37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38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39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40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41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42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43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44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45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46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47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48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49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50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51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52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53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54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55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56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57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58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59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60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61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62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63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64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65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66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67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68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69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70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71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72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73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74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75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76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77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78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79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80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81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82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83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84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85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86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87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88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89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90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91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92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93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94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95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96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97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98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99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00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01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02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03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04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05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06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07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08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09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10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11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12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13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14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15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16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17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18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19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20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21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22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23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24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25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26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27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28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29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30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31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32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33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34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35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36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37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38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39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40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41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42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43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44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45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46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47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48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49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50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51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52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53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54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55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56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57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58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59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60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61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62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63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64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65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66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67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68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69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70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71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72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73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74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75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76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77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78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79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80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81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82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83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84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85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86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87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88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89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90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91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92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93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94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95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96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97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98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99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00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01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02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03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04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05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06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07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08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09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10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11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12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13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14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15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16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17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18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19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20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21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22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23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24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25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26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27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28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29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30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31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32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33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36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37" name="Text Box 42"/>
        <xdr:cNvSpPr txBox="1">
          <a:spLocks noChangeArrowheads="1"/>
        </xdr:cNvSpPr>
      </xdr:nvSpPr>
      <xdr:spPr bwMode="auto">
        <a:xfrm>
          <a:off x="164306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38" name="Text Box 42"/>
        <xdr:cNvSpPr txBox="1">
          <a:spLocks noChangeArrowheads="1"/>
        </xdr:cNvSpPr>
      </xdr:nvSpPr>
      <xdr:spPr bwMode="auto">
        <a:xfrm>
          <a:off x="164306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39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40" name="Text Box 42"/>
        <xdr:cNvSpPr txBox="1">
          <a:spLocks noChangeArrowheads="1"/>
        </xdr:cNvSpPr>
      </xdr:nvSpPr>
      <xdr:spPr bwMode="auto">
        <a:xfrm>
          <a:off x="164306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41" name="Text Box 42"/>
        <xdr:cNvSpPr txBox="1">
          <a:spLocks noChangeArrowheads="1"/>
        </xdr:cNvSpPr>
      </xdr:nvSpPr>
      <xdr:spPr bwMode="auto">
        <a:xfrm>
          <a:off x="164306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4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5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8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9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0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1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2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3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209550</xdr:rowOff>
    </xdr:to>
    <xdr:sp macro="" textlink="">
      <xdr:nvSpPr>
        <xdr:cNvPr id="9962" name="Text Box 42"/>
        <xdr:cNvSpPr txBox="1">
          <a:spLocks noChangeArrowheads="1"/>
        </xdr:cNvSpPr>
      </xdr:nvSpPr>
      <xdr:spPr bwMode="auto">
        <a:xfrm>
          <a:off x="3962400" y="152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209550</xdr:rowOff>
    </xdr:to>
    <xdr:sp macro="" textlink="">
      <xdr:nvSpPr>
        <xdr:cNvPr id="9963" name="Text Box 42"/>
        <xdr:cNvSpPr txBox="1">
          <a:spLocks noChangeArrowheads="1"/>
        </xdr:cNvSpPr>
      </xdr:nvSpPr>
      <xdr:spPr bwMode="auto">
        <a:xfrm>
          <a:off x="3962400" y="152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6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7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6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7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8"/>
  <sheetViews>
    <sheetView tabSelected="1" zoomScaleNormal="100" zoomScaleSheetLayoutView="100" workbookViewId="0">
      <selection activeCell="C9" sqref="C9"/>
    </sheetView>
  </sheetViews>
  <sheetFormatPr defaultRowHeight="14.25" x14ac:dyDescent="0.15"/>
  <cols>
    <col min="1" max="1" width="6.875" style="2" customWidth="1"/>
    <col min="2" max="2" width="20.875" style="2" customWidth="1"/>
    <col min="3" max="3" width="22.125" style="2" customWidth="1"/>
    <col min="4" max="4" width="5.375" style="2" customWidth="1"/>
    <col min="5" max="5" width="12.375" style="2" customWidth="1"/>
    <col min="6" max="6" width="30.375" style="2" customWidth="1"/>
    <col min="7" max="16384" width="9" style="2"/>
  </cols>
  <sheetData>
    <row r="1" spans="2:6" ht="30" customHeight="1" x14ac:dyDescent="0.15">
      <c r="B1" s="1" t="s">
        <v>37</v>
      </c>
    </row>
    <row r="2" spans="2:6" ht="30" customHeight="1" x14ac:dyDescent="0.15">
      <c r="B2" s="30" t="s">
        <v>35</v>
      </c>
    </row>
    <row r="3" spans="2:6" ht="30" customHeight="1" thickBot="1" x14ac:dyDescent="0.2">
      <c r="B3" s="1"/>
      <c r="C3" s="22" t="s">
        <v>29</v>
      </c>
    </row>
    <row r="4" spans="2:6" ht="30" customHeight="1" x14ac:dyDescent="0.15">
      <c r="B4" s="20" t="s">
        <v>15</v>
      </c>
      <c r="C4" s="32">
        <v>45383</v>
      </c>
      <c r="D4" s="41" t="s">
        <v>30</v>
      </c>
      <c r="E4" s="42"/>
      <c r="F4" s="42"/>
    </row>
    <row r="5" spans="2:6" ht="30" customHeight="1" x14ac:dyDescent="0.15">
      <c r="B5" s="21" t="s">
        <v>14</v>
      </c>
      <c r="C5" s="33">
        <v>30896</v>
      </c>
    </row>
    <row r="6" spans="2:6" ht="30" customHeight="1" thickBot="1" x14ac:dyDescent="0.2">
      <c r="B6" s="20" t="s">
        <v>13</v>
      </c>
      <c r="C6" s="34">
        <v>380000</v>
      </c>
      <c r="D6" s="43" t="s">
        <v>31</v>
      </c>
      <c r="E6" s="44"/>
      <c r="F6" s="44"/>
    </row>
    <row r="7" spans="2:6" ht="30" customHeight="1" thickBot="1" x14ac:dyDescent="0.2">
      <c r="B7" s="23"/>
      <c r="C7" s="24"/>
    </row>
    <row r="8" spans="2:6" ht="30" customHeight="1" x14ac:dyDescent="0.15">
      <c r="B8" s="35" t="s">
        <v>27</v>
      </c>
      <c r="C8" s="36"/>
    </row>
    <row r="9" spans="2:6" ht="30" customHeight="1" x14ac:dyDescent="0.15">
      <c r="B9" s="6" t="s">
        <v>0</v>
      </c>
      <c r="C9" s="10">
        <f>ROUNDDOWN(C6*107.96/1000,0)</f>
        <v>41024</v>
      </c>
    </row>
    <row r="10" spans="2:6" ht="30" hidden="1" customHeight="1" x14ac:dyDescent="0.15">
      <c r="B10" s="6" t="s">
        <v>16</v>
      </c>
      <c r="C10" s="7">
        <f>EOMONTH(C4,0)</f>
        <v>45412</v>
      </c>
    </row>
    <row r="11" spans="2:6" ht="30" hidden="1" customHeight="1" x14ac:dyDescent="0.15">
      <c r="B11" s="8" t="s">
        <v>17</v>
      </c>
      <c r="C11" s="9">
        <f>DATEDIF(C5-1,C10,"y")</f>
        <v>39</v>
      </c>
    </row>
    <row r="12" spans="2:6" ht="30" hidden="1" customHeight="1" x14ac:dyDescent="0.15">
      <c r="B12" s="6" t="s">
        <v>18</v>
      </c>
      <c r="C12" s="9">
        <f>MONTH(C4)</f>
        <v>4</v>
      </c>
    </row>
    <row r="13" spans="2:6" ht="30" customHeight="1" x14ac:dyDescent="0.15">
      <c r="B13" s="6" t="s">
        <v>19</v>
      </c>
      <c r="C13" s="9">
        <f>IF(OR(C11=39),MONTH(C5-1),C12)</f>
        <v>8</v>
      </c>
      <c r="D13" s="45" t="s">
        <v>36</v>
      </c>
      <c r="E13" s="44"/>
      <c r="F13" s="44"/>
    </row>
    <row r="14" spans="2:6" ht="30" customHeight="1" x14ac:dyDescent="0.15">
      <c r="B14" s="12" t="s">
        <v>1</v>
      </c>
      <c r="C14" s="10">
        <f>ROUNDDOWN(C6*17.2/1000,0)</f>
        <v>6536</v>
      </c>
    </row>
    <row r="15" spans="2:6" ht="30" hidden="1" customHeight="1" x14ac:dyDescent="0.15">
      <c r="B15" s="6" t="s">
        <v>1</v>
      </c>
      <c r="C15" s="10">
        <f>IF(OR(C11&lt;40,C11&gt;=65),0,ROUNDDOWN(C6*17.66/1000,0))</f>
        <v>0</v>
      </c>
    </row>
    <row r="16" spans="2:6" ht="30" customHeight="1" thickBot="1" x14ac:dyDescent="0.2">
      <c r="B16" s="13" t="s">
        <v>2</v>
      </c>
      <c r="C16" s="11">
        <f>SUM(C9,C14)</f>
        <v>47560</v>
      </c>
    </row>
    <row r="17" spans="2:5" ht="30" hidden="1" customHeight="1" thickBot="1" x14ac:dyDescent="0.2">
      <c r="B17" s="25" t="s">
        <v>2</v>
      </c>
      <c r="C17" s="27">
        <f>C9+C15</f>
        <v>41024</v>
      </c>
    </row>
    <row r="18" spans="2:5" ht="30" customHeight="1" thickBot="1" x14ac:dyDescent="0.2">
      <c r="B18" s="26"/>
      <c r="C18" s="15"/>
    </row>
    <row r="19" spans="2:5" ht="30" customHeight="1" x14ac:dyDescent="0.15">
      <c r="B19" s="37" t="s">
        <v>32</v>
      </c>
      <c r="C19" s="38"/>
      <c r="D19" s="31" t="s">
        <v>34</v>
      </c>
    </row>
    <row r="20" spans="2:5" ht="30" hidden="1" customHeight="1" x14ac:dyDescent="0.15">
      <c r="B20" s="12" t="s">
        <v>8</v>
      </c>
      <c r="C20" s="16">
        <f>IF(C12&lt;=7,VLOOKUP(C12,割引率!$D$2:$E$6,2),0)</f>
        <v>4.9512666000000003</v>
      </c>
    </row>
    <row r="21" spans="2:5" ht="30" hidden="1" customHeight="1" x14ac:dyDescent="0.15">
      <c r="B21" s="12" t="s">
        <v>9</v>
      </c>
      <c r="C21" s="16">
        <f>IF(C12=C13,C20,VLOOKUP(C13,割引率!$J$2:$K$6,2,FALSE))</f>
        <v>1.9902215000000001</v>
      </c>
    </row>
    <row r="22" spans="2:5" ht="30" customHeight="1" x14ac:dyDescent="0.15">
      <c r="B22" s="12" t="s">
        <v>10</v>
      </c>
      <c r="C22" s="10">
        <f>ROUND(C9+C9*C20,0)</f>
        <v>244145</v>
      </c>
    </row>
    <row r="23" spans="2:5" ht="30" customHeight="1" x14ac:dyDescent="0.15">
      <c r="B23" s="12" t="s">
        <v>11</v>
      </c>
      <c r="C23" s="10">
        <f>IF(C12=C13,ROUND(C14+C14*C21,0),ROUND(C14*C21,0))</f>
        <v>13008</v>
      </c>
      <c r="E23" s="2" t="s">
        <v>28</v>
      </c>
    </row>
    <row r="24" spans="2:5" ht="30" customHeight="1" thickBot="1" x14ac:dyDescent="0.2">
      <c r="B24" s="13" t="s">
        <v>12</v>
      </c>
      <c r="C24" s="11">
        <f>C22+C23</f>
        <v>257153</v>
      </c>
      <c r="E24" s="3">
        <f>C34+C35</f>
        <v>259216</v>
      </c>
    </row>
    <row r="25" spans="2:5" ht="30" customHeight="1" thickBot="1" x14ac:dyDescent="0.2">
      <c r="B25" s="14"/>
      <c r="C25" s="15"/>
    </row>
    <row r="26" spans="2:5" ht="30" customHeight="1" x14ac:dyDescent="0.15">
      <c r="B26" s="39" t="s">
        <v>33</v>
      </c>
      <c r="C26" s="40"/>
    </row>
    <row r="27" spans="2:5" ht="30" hidden="1" customHeight="1" x14ac:dyDescent="0.15">
      <c r="B27" s="12" t="s">
        <v>3</v>
      </c>
      <c r="C27" s="16">
        <f>VLOOKUP(C12,割引率!$A$2:$B$13,2,FALSE)</f>
        <v>10.7869636</v>
      </c>
    </row>
    <row r="28" spans="2:5" ht="30" hidden="1" customHeight="1" x14ac:dyDescent="0.15">
      <c r="B28" s="12" t="s">
        <v>4</v>
      </c>
      <c r="C28" s="16">
        <f>IF(C12=C13,C27,VLOOKUP(C13,割引率!$G$2:$H$11,2,FALSE))</f>
        <v>7.8834200000000001</v>
      </c>
    </row>
    <row r="29" spans="2:5" ht="30" customHeight="1" x14ac:dyDescent="0.15">
      <c r="B29" s="12" t="s">
        <v>5</v>
      </c>
      <c r="C29" s="10">
        <f>ROUND(C9+C9*C27,0)</f>
        <v>483548</v>
      </c>
    </row>
    <row r="30" spans="2:5" ht="30" customHeight="1" x14ac:dyDescent="0.15">
      <c r="B30" s="12" t="s">
        <v>6</v>
      </c>
      <c r="C30" s="10">
        <f>IF(C12=C13,ROUND(C14+C14*C28,0),ROUND(C14*C28,0))</f>
        <v>51526</v>
      </c>
      <c r="E30" s="2" t="s">
        <v>28</v>
      </c>
    </row>
    <row r="31" spans="2:5" ht="30" customHeight="1" thickBot="1" x14ac:dyDescent="0.2">
      <c r="B31" s="13" t="s">
        <v>7</v>
      </c>
      <c r="C31" s="11">
        <f>C29+C30</f>
        <v>535074</v>
      </c>
      <c r="E31" s="3">
        <f>C36+C37</f>
        <v>544576</v>
      </c>
    </row>
    <row r="32" spans="2:5" ht="30" customHeight="1" x14ac:dyDescent="0.15">
      <c r="B32" s="18"/>
      <c r="C32" s="28"/>
    </row>
    <row r="33" spans="2:3" ht="30" hidden="1" customHeight="1" x14ac:dyDescent="0.15">
      <c r="B33" s="17" t="s">
        <v>21</v>
      </c>
      <c r="C33" s="19">
        <f>C17*2</f>
        <v>82048</v>
      </c>
    </row>
    <row r="34" spans="2:3" ht="30" hidden="1" customHeight="1" x14ac:dyDescent="0.15">
      <c r="B34" s="4" t="s">
        <v>22</v>
      </c>
      <c r="C34" s="19">
        <f>IF(C12=4,C9*6,IF(C12=5,C9*5,IF(C12=6,C9*4,IF(C12=7,C9*3,IF(C12=8,C9*2,IF(C12&gt;=9,"  ",IF(C12&lt;=3,"  ")))))))</f>
        <v>246144</v>
      </c>
    </row>
    <row r="35" spans="2:3" ht="30" hidden="1" customHeight="1" x14ac:dyDescent="0.15">
      <c r="B35" s="4" t="s">
        <v>23</v>
      </c>
      <c r="C35" s="19">
        <f>IF(C13=4,C14*6,IF(C13=5,C14*5,IF(C13=6,C14*4,IF(C13=7,C14*3,IF(C13=8,C14*2,IF(C13&gt;=9,"  ",IF(C13&lt;=3,"  ")))))))</f>
        <v>13072</v>
      </c>
    </row>
    <row r="36" spans="2:3" ht="30" hidden="1" customHeight="1" x14ac:dyDescent="0.15">
      <c r="B36" s="4" t="s">
        <v>24</v>
      </c>
      <c r="C36" s="19">
        <f>IF(C12=4,C9*12,IF(C12=5,C9*11,IF(C12=6,C9*10,IF(C12=7,C9*9,IF(C12=8,C9*8,IF(C12=9,C9*7,IF(C12=10,C9*6,IF(C12=11,C9*5,IF(C12=12,C9*4,IF(C12=1,C9*3,IF(C12=2,C9*2,IF(C12=3,"  "))))))))))))</f>
        <v>492288</v>
      </c>
    </row>
    <row r="37" spans="2:3" ht="30" hidden="1" customHeight="1" x14ac:dyDescent="0.15">
      <c r="B37" s="29" t="s">
        <v>25</v>
      </c>
      <c r="C37" s="19">
        <f>IF(C13=4,C14*12,IF(C13=5,C14*11,IF(C13=6,C14*10,IF(C13=7,C14*9,IF(C13=8,C14*8,IF(C13=9,C14*7,IF(C13=10,C14*6,IF(C13=11,C14*5,IF(C13=12,C14*4,IF(C13=1,C14*3,IF(C13=2,C14*2,IF(C13=3,"  "))))))))))))</f>
        <v>52288</v>
      </c>
    </row>
    <row r="38" spans="2:3" x14ac:dyDescent="0.15">
      <c r="B38" s="5"/>
    </row>
  </sheetData>
  <sheetProtection sheet="1" objects="1" scenarios="1"/>
  <mergeCells count="6">
    <mergeCell ref="B8:C8"/>
    <mergeCell ref="B19:C19"/>
    <mergeCell ref="B26:C26"/>
    <mergeCell ref="D4:F4"/>
    <mergeCell ref="D6:F6"/>
    <mergeCell ref="D13:F13"/>
  </mergeCells>
  <phoneticPr fontId="2"/>
  <printOptions horizontalCentered="1"/>
  <pageMargins left="0.19685039370078741" right="0.19685039370078741" top="0.23622047244094491" bottom="0.19685039370078741" header="0.19685039370078741" footer="0.19685039370078741"/>
  <pageSetup paperSize="9" fitToHeight="0" orientation="portrait" cellComments="asDisplayed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B12" sqref="B12"/>
    </sheetView>
  </sheetViews>
  <sheetFormatPr defaultRowHeight="13.5" x14ac:dyDescent="0.15"/>
  <cols>
    <col min="2" max="2" width="11.25" customWidth="1"/>
    <col min="5" max="5" width="11.625" customWidth="1"/>
    <col min="8" max="8" width="13.5" customWidth="1"/>
    <col min="11" max="11" width="11.375" customWidth="1"/>
    <col min="14" max="14" width="12.375" customWidth="1"/>
  </cols>
  <sheetData>
    <row r="1" spans="1:14" x14ac:dyDescent="0.15">
      <c r="G1" t="s">
        <v>20</v>
      </c>
      <c r="M1" t="s">
        <v>26</v>
      </c>
    </row>
    <row r="2" spans="1:14" x14ac:dyDescent="0.15">
      <c r="A2">
        <v>3</v>
      </c>
      <c r="D2">
        <v>3</v>
      </c>
      <c r="E2">
        <v>5.9318472</v>
      </c>
      <c r="G2">
        <v>5</v>
      </c>
      <c r="H2">
        <v>10.7869636</v>
      </c>
      <c r="J2">
        <v>5</v>
      </c>
      <c r="K2">
        <v>4.9512666000000003</v>
      </c>
      <c r="M2">
        <v>1</v>
      </c>
      <c r="N2">
        <v>0.99673690000000004</v>
      </c>
    </row>
    <row r="3" spans="1:14" x14ac:dyDescent="0.15">
      <c r="A3">
        <v>4</v>
      </c>
      <c r="B3">
        <v>10.7869636</v>
      </c>
      <c r="D3">
        <v>4</v>
      </c>
      <c r="E3">
        <v>4.9512666000000003</v>
      </c>
      <c r="G3">
        <v>6</v>
      </c>
      <c r="H3">
        <v>9.8222772999999997</v>
      </c>
      <c r="J3">
        <v>6</v>
      </c>
      <c r="K3">
        <v>3.9674757</v>
      </c>
      <c r="M3">
        <v>2</v>
      </c>
      <c r="N3">
        <v>1.9902215000000001</v>
      </c>
    </row>
    <row r="4" spans="1:14" x14ac:dyDescent="0.15">
      <c r="A4">
        <v>5</v>
      </c>
      <c r="B4">
        <v>9.8222772999999997</v>
      </c>
      <c r="D4">
        <v>5</v>
      </c>
      <c r="E4">
        <v>3.9674757</v>
      </c>
      <c r="G4">
        <v>7</v>
      </c>
      <c r="H4">
        <v>8.8544329000000008</v>
      </c>
      <c r="J4">
        <v>7</v>
      </c>
      <c r="K4">
        <v>2.9804642000000001</v>
      </c>
      <c r="M4">
        <v>3</v>
      </c>
      <c r="N4">
        <v>2.9804642000000001</v>
      </c>
    </row>
    <row r="5" spans="1:14" x14ac:dyDescent="0.15">
      <c r="A5">
        <v>6</v>
      </c>
      <c r="B5">
        <v>8.8544329000000008</v>
      </c>
      <c r="D5">
        <v>6</v>
      </c>
      <c r="E5">
        <v>2.9804642000000001</v>
      </c>
      <c r="G5">
        <v>8</v>
      </c>
      <c r="H5">
        <v>7.8834200000000001</v>
      </c>
      <c r="J5">
        <v>8</v>
      </c>
      <c r="K5">
        <v>1.9902215000000001</v>
      </c>
      <c r="M5">
        <v>4</v>
      </c>
      <c r="N5">
        <v>3.9674757</v>
      </c>
    </row>
    <row r="6" spans="1:14" x14ac:dyDescent="0.15">
      <c r="A6">
        <v>7</v>
      </c>
      <c r="B6">
        <v>7.8834200000000001</v>
      </c>
      <c r="D6">
        <v>7</v>
      </c>
      <c r="E6">
        <v>1.9902215000000001</v>
      </c>
      <c r="G6">
        <v>9</v>
      </c>
      <c r="H6">
        <v>6.9092282000000003</v>
      </c>
      <c r="M6">
        <v>5</v>
      </c>
      <c r="N6">
        <v>4.9512666000000003</v>
      </c>
    </row>
    <row r="7" spans="1:14" x14ac:dyDescent="0.15">
      <c r="A7">
        <v>8</v>
      </c>
      <c r="B7">
        <v>6.9092282000000003</v>
      </c>
      <c r="G7">
        <v>10</v>
      </c>
      <c r="H7">
        <v>5.9318472</v>
      </c>
      <c r="M7">
        <v>6</v>
      </c>
      <c r="N7">
        <v>5.9318472</v>
      </c>
    </row>
    <row r="8" spans="1:14" x14ac:dyDescent="0.15">
      <c r="A8">
        <v>9</v>
      </c>
      <c r="B8">
        <v>5.9318472</v>
      </c>
      <c r="G8">
        <v>11</v>
      </c>
      <c r="H8">
        <v>4.9512666000000003</v>
      </c>
      <c r="M8">
        <v>7</v>
      </c>
      <c r="N8">
        <v>6.9092282000000003</v>
      </c>
    </row>
    <row r="9" spans="1:14" x14ac:dyDescent="0.15">
      <c r="A9">
        <v>10</v>
      </c>
      <c r="B9">
        <v>4.9512666000000003</v>
      </c>
      <c r="G9">
        <v>12</v>
      </c>
      <c r="H9">
        <v>3.9674757</v>
      </c>
      <c r="M9">
        <v>8</v>
      </c>
      <c r="N9">
        <v>7.8834200000000001</v>
      </c>
    </row>
    <row r="10" spans="1:14" x14ac:dyDescent="0.15">
      <c r="A10">
        <v>11</v>
      </c>
      <c r="B10">
        <v>3.9674757</v>
      </c>
      <c r="G10">
        <v>1</v>
      </c>
      <c r="H10">
        <v>2.9804642000000001</v>
      </c>
      <c r="M10">
        <v>9</v>
      </c>
      <c r="N10">
        <v>8.8544329000000008</v>
      </c>
    </row>
    <row r="11" spans="1:14" x14ac:dyDescent="0.15">
      <c r="A11">
        <v>12</v>
      </c>
      <c r="B11">
        <v>2.9804642000000001</v>
      </c>
      <c r="G11">
        <v>2</v>
      </c>
      <c r="H11">
        <v>1.9902215000000001</v>
      </c>
      <c r="M11">
        <v>10</v>
      </c>
      <c r="N11">
        <v>9.8222772999999997</v>
      </c>
    </row>
    <row r="12" spans="1:14" x14ac:dyDescent="0.15">
      <c r="A12">
        <v>1</v>
      </c>
      <c r="B12">
        <v>1.9902215000000001</v>
      </c>
      <c r="M12">
        <v>11</v>
      </c>
      <c r="N12">
        <v>10.7869636</v>
      </c>
    </row>
    <row r="13" spans="1:14" x14ac:dyDescent="0.15">
      <c r="A13">
        <v>2</v>
      </c>
      <c r="B13">
        <v>0.99673690000000004</v>
      </c>
      <c r="M13">
        <v>0</v>
      </c>
      <c r="N13">
        <v>0</v>
      </c>
    </row>
  </sheetData>
  <sheetProtection sheet="1" objects="1" scenarios="1"/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年度途中40歳</vt:lpstr>
      <vt:lpstr>割引率</vt:lpstr>
      <vt:lpstr>年度途中40歳!Print_Area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Yoshioka</dc:creator>
  <cp:lastModifiedBy>KYOSAI</cp:lastModifiedBy>
  <cp:lastPrinted>2021-06-23T04:38:19Z</cp:lastPrinted>
  <dcterms:created xsi:type="dcterms:W3CDTF">1997-01-08T22:48:59Z</dcterms:created>
  <dcterms:modified xsi:type="dcterms:W3CDTF">2024-03-01T06:08:13Z</dcterms:modified>
</cp:coreProperties>
</file>